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SECOEM\Desktop\"/>
    </mc:Choice>
  </mc:AlternateContent>
  <xr:revisionPtr revIDLastSave="0" documentId="13_ncr:1_{29A3DBD4-ADAC-47EE-A7D1-2564455F6491}"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s>
  <definedNames>
    <definedName name="_xlnm._FilterDatabase" localSheetId="0" hidden="1">'Reporte de Formatos'!$A$7:$R$7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M33" i="1" l="1"/>
  <c r="M34" i="1"/>
  <c r="M35" i="1"/>
  <c r="M36" i="1"/>
  <c r="M37" i="1"/>
  <c r="M38" i="1"/>
  <c r="M39" i="1"/>
  <c r="M40" i="1"/>
  <c r="M41" i="1"/>
  <c r="M42" i="1"/>
  <c r="M43" i="1"/>
  <c r="M44" i="1"/>
  <c r="M45" i="1"/>
  <c r="M46" i="1"/>
  <c r="M32" i="1"/>
  <c r="M31" i="1"/>
  <c r="M30" i="1"/>
  <c r="M29" i="1"/>
  <c r="M27" i="1"/>
  <c r="M28" i="1"/>
  <c r="M26" i="1"/>
  <c r="M25" i="1"/>
  <c r="M24" i="1"/>
  <c r="M23" i="1"/>
  <c r="M22" i="1"/>
  <c r="M21" i="1"/>
  <c r="M20" i="1"/>
  <c r="M19" i="1"/>
  <c r="M18" i="1"/>
  <c r="M17" i="1"/>
  <c r="M16" i="1"/>
  <c r="M15" i="1"/>
  <c r="M14" i="1"/>
  <c r="M13" i="1"/>
  <c r="M12" i="1"/>
  <c r="M11" i="1"/>
  <c r="M10" i="1"/>
  <c r="M9" i="1"/>
  <c r="M8" i="1"/>
  <c r="J45" i="1" l="1"/>
  <c r="J44" i="1"/>
  <c r="J43" i="1"/>
  <c r="J42" i="1"/>
  <c r="J41" i="1"/>
  <c r="J39" i="1"/>
  <c r="J38" i="1"/>
  <c r="J37" i="1"/>
  <c r="J36" i="1"/>
  <c r="J35" i="1"/>
  <c r="J31" i="1"/>
  <c r="J30" i="1"/>
  <c r="J29" i="1"/>
  <c r="J28" i="1"/>
  <c r="J27" i="1"/>
  <c r="J25" i="1"/>
  <c r="J24" i="1"/>
  <c r="J23" i="1"/>
  <c r="J22" i="1"/>
  <c r="J21" i="1"/>
  <c r="J19" i="1"/>
  <c r="J17" i="1"/>
  <c r="J16" i="1"/>
  <c r="I45" i="1"/>
  <c r="I44" i="1"/>
  <c r="I43" i="1"/>
  <c r="I42" i="1"/>
  <c r="I41" i="1"/>
  <c r="I39" i="1"/>
  <c r="I38" i="1"/>
  <c r="I37" i="1"/>
  <c r="I36" i="1"/>
  <c r="I35" i="1"/>
  <c r="I31" i="1"/>
  <c r="I30" i="1"/>
  <c r="I29" i="1"/>
  <c r="I28" i="1"/>
  <c r="I27" i="1"/>
  <c r="I25" i="1"/>
  <c r="I24" i="1"/>
  <c r="I23" i="1"/>
  <c r="I22" i="1"/>
  <c r="I21" i="1"/>
  <c r="I19" i="1"/>
  <c r="I17" i="1"/>
  <c r="I16" i="1"/>
  <c r="H45" i="1" l="1"/>
  <c r="H44" i="1"/>
  <c r="H43" i="1"/>
  <c r="H42" i="1"/>
  <c r="H41" i="1"/>
  <c r="H39" i="1"/>
  <c r="H38" i="1"/>
  <c r="H37" i="1"/>
  <c r="H36" i="1"/>
  <c r="H35" i="1"/>
  <c r="H31" i="1"/>
  <c r="H30" i="1"/>
  <c r="H29" i="1"/>
  <c r="H28" i="1"/>
  <c r="H27" i="1"/>
  <c r="H25" i="1"/>
  <c r="H24" i="1"/>
  <c r="H23" i="1"/>
  <c r="H22" i="1"/>
  <c r="H21" i="1"/>
  <c r="H19" i="1"/>
  <c r="H17" i="1"/>
  <c r="H16" i="1"/>
</calcChain>
</file>

<file path=xl/sharedStrings.xml><?xml version="1.0" encoding="utf-8"?>
<sst xmlns="http://schemas.openxmlformats.org/spreadsheetml/2006/main" count="218" uniqueCount="92">
  <si>
    <t>53503</t>
  </si>
  <si>
    <t>TÍTULO</t>
  </si>
  <si>
    <t>NOMBRE CORTO</t>
  </si>
  <si>
    <t>DESCRIPCIÓN</t>
  </si>
  <si>
    <t>Gasto por Capítulo, Concepto y Partida</t>
  </si>
  <si>
    <t>Cada uno de los sujetos obligados debe publicar y actualizar la información contable registrada en su Sistema de Contabilidad Gubernamental (SCG), en cumplimiento de la Ley General de Contabilidad Gubernamental, el Acuerdo por el que se emite el Marco Conceptual de Contabilidad Gubernamental publicado en el DOF el 20 de agosto de 2009 y demás normatividad aplicable.</t>
  </si>
  <si>
    <t>1</t>
  </si>
  <si>
    <t>4</t>
  </si>
  <si>
    <t>2</t>
  </si>
  <si>
    <t>6</t>
  </si>
  <si>
    <t>7</t>
  </si>
  <si>
    <t>13</t>
  </si>
  <si>
    <t>14</t>
  </si>
  <si>
    <t>514839</t>
  </si>
  <si>
    <t>514848</t>
  </si>
  <si>
    <t>514849</t>
  </si>
  <si>
    <t>562268</t>
  </si>
  <si>
    <t>562269</t>
  </si>
  <si>
    <t>562270</t>
  </si>
  <si>
    <t>562271</t>
  </si>
  <si>
    <t>562272</t>
  </si>
  <si>
    <t>562273</t>
  </si>
  <si>
    <t>562274</t>
  </si>
  <si>
    <t>562275</t>
  </si>
  <si>
    <t>562276</t>
  </si>
  <si>
    <t>562277</t>
  </si>
  <si>
    <t>514846</t>
  </si>
  <si>
    <t>514847</t>
  </si>
  <si>
    <t>514850</t>
  </si>
  <si>
    <t>514852</t>
  </si>
  <si>
    <t>514853</t>
  </si>
  <si>
    <t>Tabla Campos</t>
  </si>
  <si>
    <t>Ejercicio</t>
  </si>
  <si>
    <t>Fecha de inicio del periodo que se informa</t>
  </si>
  <si>
    <t>Fecha de término del periodo que se informa</t>
  </si>
  <si>
    <t>Clave del capítulo, con base en la clasificación por objeto del gasto</t>
  </si>
  <si>
    <t>Clave del concepto, con base en la clasificación por objeto del gasto</t>
  </si>
  <si>
    <t>Clave de la partida, con base en la clasificación por objeto del gasto</t>
  </si>
  <si>
    <t>Denominación del capítulo, concepto y partida</t>
  </si>
  <si>
    <t>Gasto aprobado por capítulo, concepto y partida</t>
  </si>
  <si>
    <t>Gasto modificado por capítulo, concepto y partida</t>
  </si>
  <si>
    <t>Gasto comprometido por capítulo, concepto y partida</t>
  </si>
  <si>
    <t>Gasto devengado por capítulo, concepto y partida</t>
  </si>
  <si>
    <t>Gasto ejercido por capítulo, concepto y partida</t>
  </si>
  <si>
    <t>Gasto pagado por capítulo, concepto y partida</t>
  </si>
  <si>
    <t>Justificación de la modificación del presupuesto, en su caso</t>
  </si>
  <si>
    <t>Hipervínculo al Estado analítico del ejercicio del Presupuesto de Egresos</t>
  </si>
  <si>
    <t>Área(s) responsable(s) que genera(n), posee(n), publica(n) y actualizan la información</t>
  </si>
  <si>
    <t>Fecha de Actualización</t>
  </si>
  <si>
    <t>Nota</t>
  </si>
  <si>
    <t>Sueldo base </t>
  </si>
  <si>
    <t>Prima quinquenal por años de antigüedad </t>
  </si>
  <si>
    <t>Primas vacacionales</t>
  </si>
  <si>
    <t>Aguinaldo</t>
  </si>
  <si>
    <t>Compensación por material didáctico</t>
  </si>
  <si>
    <t>Aportaciones al IMSS</t>
  </si>
  <si>
    <t>Prestaciones por condiciones establecidas en el contrato colectivo de trabajo</t>
  </si>
  <si>
    <t>Material de limpieza</t>
  </si>
  <si>
    <t>Materiales y suministros para planteles educativos</t>
  </si>
  <si>
    <t xml:space="preserve">Productos alimenticios para personas derivado de la prestación de servicios públicos en unidades de salud y educativas </t>
  </si>
  <si>
    <t>Material eléctrico y electrónico</t>
  </si>
  <si>
    <t xml:space="preserve">Plaguicidas, abonos y fertilizantes </t>
  </si>
  <si>
    <t xml:space="preserve">Medicinas y productos farmacéuticos </t>
  </si>
  <si>
    <t>Materiales y suministros para laboratorio</t>
  </si>
  <si>
    <t>Combustibles, lubricantes y aditivos</t>
  </si>
  <si>
    <t>Vestuario y uniformes</t>
  </si>
  <si>
    <t>Refacciones y accesorios menores</t>
  </si>
  <si>
    <t>Servicio de energía eléctrica</t>
  </si>
  <si>
    <t>Servicios de conducción de señales</t>
  </si>
  <si>
    <t>Servicio postal</t>
  </si>
  <si>
    <t>Otras asesorías para la operación de programas</t>
  </si>
  <si>
    <t xml:space="preserve">Auditorias, evaluaciones, dictamenes fiscales </t>
  </si>
  <si>
    <t>Otros servicios profesionales</t>
  </si>
  <si>
    <t>Servicios de capacitación a servidores públicos</t>
  </si>
  <si>
    <t>Seguros a bienes patrimoniales</t>
  </si>
  <si>
    <t>Mantenimiento y conservación de inmuebles</t>
  </si>
  <si>
    <t xml:space="preserve">Reparación, mantenimiento y conservación de equipo de transporte </t>
  </si>
  <si>
    <t>Mantenimiento de maquinaria y equipo</t>
  </si>
  <si>
    <t xml:space="preserve">Pasajes terrestres nacionales para servidores públicos de mando en el desempeño de comisiones y funciones oficiales </t>
  </si>
  <si>
    <t>Autotransporte</t>
  </si>
  <si>
    <t xml:space="preserve">Viáticos servidores públicos </t>
  </si>
  <si>
    <t>Congresos y convenciones</t>
  </si>
  <si>
    <t>Placas, tarjetas de circulación</t>
  </si>
  <si>
    <t xml:space="preserve">Impuesto Predial </t>
  </si>
  <si>
    <t xml:space="preserve">Otros impuestos </t>
  </si>
  <si>
    <t xml:space="preserve">Impuestos sobre nóminas </t>
  </si>
  <si>
    <t xml:space="preserve">Otros servicios generales  </t>
  </si>
  <si>
    <t>Bienes informáticos</t>
  </si>
  <si>
    <t>Software</t>
  </si>
  <si>
    <t xml:space="preserve">Departamento de Recusos Financieros / Departameto de Planeación </t>
  </si>
  <si>
    <t>En el apartado DE JUSTIFICACION DE LA MODIFICACION DEL PRESUPUESTO EN SU CASO no se lleno por que no hubo modificacion en el presupuesto</t>
  </si>
  <si>
    <t>https://so.secoem.michoacan.gob.mx/wp-content/uploads/2026/01/31b-Estado-del-Ejercicio-del-PresupuestoEgresos.pdf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</si>
</sst>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43" formatCode="_-* #,##0.00_-;\-* #,##0.00_-;_-* &quot;-&quot;??_-;_-@_-"/>
  </numFmts>
  <fonts count="8" x14ac:knownFonts="1">
    <font>
      <sz val="11"/>
      <color indexed="8"/>
      <name val="Calibri"/>
      <family val="2"/>
      <scheme val="minor"/>
    </font>
    <font>
      <b/>
      <sz val="11"/>
      <color indexed="9"/>
      <name val="Arial"/>
    </font>
    <font>
      <sz val="10"/>
      <color indexed="8"/>
      <name val="Arial"/>
    </font>
    <font>
      <sz val="10"/>
      <name val="Calibri"/>
      <family val="2"/>
      <scheme val="minor"/>
    </font>
    <font>
      <sz val="10"/>
      <color indexed="8"/>
      <name val="Calibri"/>
      <family val="2"/>
      <scheme val="minor"/>
    </font>
    <font>
      <sz val="10"/>
      <name val="Arial"/>
      <family val="2"/>
    </font>
    <font>
      <u/>
      <sz val="11"/>
      <color theme="10"/>
      <name val="Calibri"/>
      <family val="2"/>
      <scheme val="minor"/>
    </font>
    <font>
      <sz val="11"/>
      <color indexed="8"/>
      <name val="Calibri"/>
      <family val="2"/>
      <scheme val="minor"/>
    </font>
  </fonts>
  <fills count="7">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
      <patternFill patternType="solid">
        <fgColor theme="0"/>
        <b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5">
    <xf numFmtId="0" fontId="0" fillId="0" borderId="0"/>
    <xf numFmtId="0" fontId="5" fillId="3" borderId="0"/>
    <xf numFmtId="0" fontId="6" fillId="0" borderId="0" applyNumberFormat="0" applyFill="0" applyBorder="0" applyAlignment="0" applyProtection="0"/>
    <xf numFmtId="44" fontId="7" fillId="0" borderId="0" applyFont="0" applyFill="0" applyBorder="0" applyAlignment="0" applyProtection="0"/>
    <xf numFmtId="43" fontId="7" fillId="0" borderId="0" applyFont="0" applyFill="0" applyBorder="0" applyAlignment="0" applyProtection="0"/>
  </cellStyleXfs>
  <cellXfs count="31">
    <xf numFmtId="0" fontId="0" fillId="0" borderId="0" xfId="0"/>
    <xf numFmtId="0" fontId="2" fillId="4" borderId="1" xfId="0" applyFont="1" applyFill="1" applyBorder="1" applyAlignment="1">
      <alignment horizontal="center" wrapText="1"/>
    </xf>
    <xf numFmtId="0" fontId="3" fillId="5"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3" fillId="5" borderId="1" xfId="0" applyFont="1" applyFill="1" applyBorder="1" applyAlignment="1">
      <alignment horizontal="center" vertical="center"/>
    </xf>
    <xf numFmtId="0" fontId="4" fillId="5"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0" borderId="1" xfId="0" applyFont="1" applyBorder="1" applyAlignment="1">
      <alignment horizontal="center" vertical="center"/>
    </xf>
    <xf numFmtId="0" fontId="3" fillId="6" borderId="1" xfId="0" applyFont="1" applyFill="1" applyBorder="1" applyAlignment="1">
      <alignment horizontal="center" vertical="center" wrapText="1"/>
    </xf>
    <xf numFmtId="14" fontId="3" fillId="5" borderId="1" xfId="0" applyNumberFormat="1" applyFont="1" applyFill="1" applyBorder="1" applyAlignment="1">
      <alignment horizontal="center" vertical="center" wrapText="1"/>
    </xf>
    <xf numFmtId="14" fontId="3" fillId="3" borderId="1" xfId="0" applyNumberFormat="1" applyFont="1" applyFill="1" applyBorder="1" applyAlignment="1">
      <alignment horizontal="center" vertical="center" wrapText="1"/>
    </xf>
    <xf numFmtId="0" fontId="0" fillId="0" borderId="1" xfId="0" applyBorder="1"/>
    <xf numFmtId="14" fontId="0" fillId="0" borderId="1" xfId="0" applyNumberFormat="1" applyBorder="1"/>
    <xf numFmtId="44" fontId="0" fillId="0" borderId="0" xfId="3" applyFont="1"/>
    <xf numFmtId="44" fontId="0" fillId="0" borderId="1" xfId="3" applyFont="1" applyBorder="1"/>
    <xf numFmtId="44" fontId="2" fillId="4" borderId="1" xfId="3" applyFont="1" applyFill="1" applyBorder="1" applyAlignment="1">
      <alignment horizontal="center" wrapText="1"/>
    </xf>
    <xf numFmtId="0" fontId="0" fillId="0" borderId="1" xfId="0" applyFill="1" applyBorder="1"/>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14" fontId="3" fillId="0" borderId="1" xfId="0" applyNumberFormat="1" applyFont="1" applyFill="1" applyBorder="1" applyAlignment="1">
      <alignment horizontal="center" vertical="center" wrapText="1"/>
    </xf>
    <xf numFmtId="0" fontId="0" fillId="0" borderId="0" xfId="0" applyFill="1"/>
    <xf numFmtId="0" fontId="6" fillId="0" borderId="1" xfId="2" applyBorder="1" applyAlignment="1">
      <alignment horizontal="center" vertical="center" wrapText="1"/>
    </xf>
    <xf numFmtId="0" fontId="1" fillId="2" borderId="1" xfId="0" applyFont="1" applyFill="1" applyBorder="1" applyAlignment="1">
      <alignment horizontal="center"/>
    </xf>
    <xf numFmtId="0" fontId="0" fillId="0" borderId="1" xfId="0" applyBorder="1"/>
    <xf numFmtId="0" fontId="2" fillId="4" borderId="1" xfId="0" applyFont="1" applyFill="1" applyBorder="1"/>
    <xf numFmtId="2" fontId="3" fillId="5" borderId="1" xfId="4" applyNumberFormat="1" applyFont="1" applyFill="1" applyBorder="1" applyAlignment="1">
      <alignment horizontal="center" vertical="center"/>
    </xf>
    <xf numFmtId="2" fontId="0" fillId="0" borderId="0" xfId="4" applyNumberFormat="1" applyFont="1"/>
    <xf numFmtId="2" fontId="4" fillId="5" borderId="1" xfId="4" applyNumberFormat="1" applyFont="1" applyFill="1" applyBorder="1" applyAlignment="1">
      <alignment horizontal="center" vertical="center"/>
    </xf>
    <xf numFmtId="2" fontId="3" fillId="0" borderId="1" xfId="4" applyNumberFormat="1" applyFont="1" applyFill="1" applyBorder="1" applyAlignment="1">
      <alignment horizontal="center" vertical="center"/>
    </xf>
    <xf numFmtId="2" fontId="4" fillId="3" borderId="1" xfId="4" applyNumberFormat="1" applyFont="1" applyFill="1" applyBorder="1" applyAlignment="1">
      <alignment horizontal="center" vertical="center"/>
    </xf>
  </cellXfs>
  <cellStyles count="5">
    <cellStyle name="Hipervínculo" xfId="2" builtinId="8"/>
    <cellStyle name="Millares" xfId="4" builtinId="3"/>
    <cellStyle name="Moneda" xfId="3" builtinId="4"/>
    <cellStyle name="Normal" xfId="0" builtinId="0"/>
    <cellStyle name="Normal 2 16"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so.secoem.michoacan.gob.mx/wp-content/uploads/2026/01/31b-Estado-del-Ejercicio-del-PresupuestoEgreso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46"/>
  <sheetViews>
    <sheetView tabSelected="1" topLeftCell="F2" zoomScale="78" zoomScaleNormal="78" workbookViewId="0">
      <selection activeCell="U7" sqref="U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6.85546875" customWidth="1"/>
    <col min="5" max="5" width="25.85546875" customWidth="1"/>
    <col min="6" max="6" width="16.5703125" customWidth="1"/>
    <col min="7" max="7" width="40" bestFit="1" customWidth="1"/>
    <col min="8" max="8" width="21.5703125" style="14" customWidth="1"/>
    <col min="9" max="9" width="25.42578125" customWidth="1"/>
    <col min="10" max="10" width="20.7109375" customWidth="1"/>
    <col min="11" max="11" width="21.85546875" style="14" customWidth="1"/>
    <col min="12" max="12" width="18.7109375" style="14" customWidth="1"/>
    <col min="13" max="13" width="22.28515625" style="14" customWidth="1"/>
    <col min="14" max="14" width="25.7109375" customWidth="1"/>
    <col min="15" max="15" width="45.7109375" customWidth="1"/>
    <col min="16" max="16" width="28.85546875" customWidth="1"/>
    <col min="17" max="17" width="20.140625" bestFit="1" customWidth="1"/>
    <col min="18" max="18" width="8" bestFit="1" customWidth="1"/>
  </cols>
  <sheetData>
    <row r="1" spans="1:18" hidden="1" x14ac:dyDescent="0.25">
      <c r="A1" s="12" t="s">
        <v>0</v>
      </c>
      <c r="B1" s="12"/>
      <c r="C1" s="12"/>
      <c r="D1" s="12"/>
      <c r="E1" s="12"/>
      <c r="F1" s="12"/>
      <c r="G1" s="12"/>
      <c r="H1" s="15"/>
      <c r="I1" s="12"/>
      <c r="J1" s="12"/>
      <c r="K1" s="15"/>
      <c r="L1" s="15"/>
      <c r="M1" s="15"/>
      <c r="N1" s="12"/>
      <c r="O1" s="12"/>
      <c r="P1" s="12"/>
      <c r="Q1" s="12"/>
      <c r="R1" s="12"/>
    </row>
    <row r="2" spans="1:18" x14ac:dyDescent="0.25">
      <c r="A2" s="23" t="s">
        <v>1</v>
      </c>
      <c r="B2" s="24"/>
      <c r="C2" s="24"/>
      <c r="D2" s="23" t="s">
        <v>2</v>
      </c>
      <c r="E2" s="24"/>
      <c r="F2" s="24"/>
      <c r="G2" s="23" t="s">
        <v>3</v>
      </c>
      <c r="H2" s="24"/>
      <c r="I2" s="24"/>
      <c r="J2" s="12"/>
      <c r="K2" s="15"/>
      <c r="L2" s="15"/>
      <c r="M2" s="15"/>
      <c r="N2" s="12"/>
      <c r="O2" s="12"/>
      <c r="P2" s="12"/>
      <c r="Q2" s="12"/>
      <c r="R2" s="12"/>
    </row>
    <row r="3" spans="1:18" x14ac:dyDescent="0.25">
      <c r="A3" s="25" t="s">
        <v>4</v>
      </c>
      <c r="B3" s="24"/>
      <c r="C3" s="24"/>
      <c r="D3" s="25" t="s">
        <v>4</v>
      </c>
      <c r="E3" s="24"/>
      <c r="F3" s="24"/>
      <c r="G3" s="25" t="s">
        <v>5</v>
      </c>
      <c r="H3" s="24"/>
      <c r="I3" s="24"/>
      <c r="J3" s="12"/>
      <c r="K3" s="15"/>
      <c r="L3" s="15"/>
      <c r="M3" s="15"/>
      <c r="N3" s="12"/>
      <c r="O3" s="12"/>
      <c r="P3" s="12"/>
      <c r="Q3" s="12"/>
      <c r="R3" s="12"/>
    </row>
    <row r="4" spans="1:18" hidden="1" x14ac:dyDescent="0.25">
      <c r="A4" s="12" t="s">
        <v>6</v>
      </c>
      <c r="B4" s="12" t="s">
        <v>7</v>
      </c>
      <c r="C4" s="12" t="s">
        <v>7</v>
      </c>
      <c r="D4" s="12" t="s">
        <v>8</v>
      </c>
      <c r="E4" s="12" t="s">
        <v>8</v>
      </c>
      <c r="F4" s="12" t="s">
        <v>8</v>
      </c>
      <c r="G4" s="12" t="s">
        <v>8</v>
      </c>
      <c r="H4" s="15" t="s">
        <v>9</v>
      </c>
      <c r="I4" s="12" t="s">
        <v>9</v>
      </c>
      <c r="J4" s="12" t="s">
        <v>9</v>
      </c>
      <c r="K4" s="15" t="s">
        <v>9</v>
      </c>
      <c r="L4" s="15" t="s">
        <v>9</v>
      </c>
      <c r="M4" s="15" t="s">
        <v>9</v>
      </c>
      <c r="N4" s="12" t="s">
        <v>8</v>
      </c>
      <c r="O4" s="12" t="s">
        <v>10</v>
      </c>
      <c r="P4" s="12" t="s">
        <v>8</v>
      </c>
      <c r="Q4" s="12" t="s">
        <v>11</v>
      </c>
      <c r="R4" s="12" t="s">
        <v>12</v>
      </c>
    </row>
    <row r="5" spans="1:18" hidden="1" x14ac:dyDescent="0.25">
      <c r="A5" s="12" t="s">
        <v>13</v>
      </c>
      <c r="B5" s="12" t="s">
        <v>14</v>
      </c>
      <c r="C5" s="12" t="s">
        <v>15</v>
      </c>
      <c r="D5" s="12" t="s">
        <v>16</v>
      </c>
      <c r="E5" s="12" t="s">
        <v>17</v>
      </c>
      <c r="F5" s="12" t="s">
        <v>18</v>
      </c>
      <c r="G5" s="12" t="s">
        <v>19</v>
      </c>
      <c r="H5" s="15" t="s">
        <v>20</v>
      </c>
      <c r="I5" s="12" t="s">
        <v>21</v>
      </c>
      <c r="J5" s="12" t="s">
        <v>22</v>
      </c>
      <c r="K5" s="15" t="s">
        <v>23</v>
      </c>
      <c r="L5" s="15" t="s">
        <v>24</v>
      </c>
      <c r="M5" s="15" t="s">
        <v>25</v>
      </c>
      <c r="N5" s="12" t="s">
        <v>26</v>
      </c>
      <c r="O5" s="12" t="s">
        <v>27</v>
      </c>
      <c r="P5" s="12" t="s">
        <v>28</v>
      </c>
      <c r="Q5" s="12" t="s">
        <v>29</v>
      </c>
      <c r="R5" s="12" t="s">
        <v>30</v>
      </c>
    </row>
    <row r="6" spans="1:18" x14ac:dyDescent="0.25">
      <c r="A6" s="23" t="s">
        <v>31</v>
      </c>
      <c r="B6" s="24"/>
      <c r="C6" s="24"/>
      <c r="D6" s="24"/>
      <c r="E6" s="24"/>
      <c r="F6" s="24"/>
      <c r="G6" s="24"/>
      <c r="H6" s="24"/>
      <c r="I6" s="24"/>
      <c r="J6" s="24"/>
      <c r="K6" s="24"/>
      <c r="L6" s="24"/>
      <c r="M6" s="24"/>
      <c r="N6" s="24"/>
      <c r="O6" s="24"/>
      <c r="P6" s="24"/>
      <c r="Q6" s="24"/>
      <c r="R6" s="24"/>
    </row>
    <row r="7" spans="1:18" ht="64.5" x14ac:dyDescent="0.25">
      <c r="A7" s="1" t="s">
        <v>32</v>
      </c>
      <c r="B7" s="1" t="s">
        <v>33</v>
      </c>
      <c r="C7" s="1" t="s">
        <v>34</v>
      </c>
      <c r="D7" s="1" t="s">
        <v>35</v>
      </c>
      <c r="E7" s="1" t="s">
        <v>36</v>
      </c>
      <c r="F7" s="1" t="s">
        <v>37</v>
      </c>
      <c r="G7" s="1" t="s">
        <v>38</v>
      </c>
      <c r="H7" s="16" t="s">
        <v>39</v>
      </c>
      <c r="I7" s="1" t="s">
        <v>40</v>
      </c>
      <c r="J7" s="1" t="s">
        <v>41</v>
      </c>
      <c r="K7" s="16" t="s">
        <v>42</v>
      </c>
      <c r="L7" s="16" t="s">
        <v>43</v>
      </c>
      <c r="M7" s="16" t="s">
        <v>44</v>
      </c>
      <c r="N7" s="1" t="s">
        <v>45</v>
      </c>
      <c r="O7" s="1" t="s">
        <v>46</v>
      </c>
      <c r="P7" s="1" t="s">
        <v>47</v>
      </c>
      <c r="Q7" s="1" t="s">
        <v>48</v>
      </c>
      <c r="R7" s="1" t="s">
        <v>49</v>
      </c>
    </row>
    <row r="8" spans="1:18" ht="45" x14ac:dyDescent="0.25">
      <c r="A8" s="12">
        <v>2025</v>
      </c>
      <c r="B8" s="13">
        <v>45931</v>
      </c>
      <c r="C8" s="13">
        <v>46022</v>
      </c>
      <c r="D8" s="2">
        <v>1000</v>
      </c>
      <c r="E8" s="2">
        <v>11000</v>
      </c>
      <c r="F8" s="5">
        <v>11301</v>
      </c>
      <c r="G8" s="2" t="s">
        <v>50</v>
      </c>
      <c r="H8" s="26">
        <v>33626244.359999999</v>
      </c>
      <c r="I8" s="26">
        <v>33626244.359999999</v>
      </c>
      <c r="J8" s="26">
        <v>33626244.359999999</v>
      </c>
      <c r="K8" s="26">
        <v>15529069.550000001</v>
      </c>
      <c r="L8" s="26">
        <v>17866267.879999999</v>
      </c>
      <c r="M8" s="26">
        <f t="shared" ref="M8:M26" si="0">K8-L8</f>
        <v>-2337198.3299999982</v>
      </c>
      <c r="N8" s="12"/>
      <c r="O8" s="22" t="s">
        <v>91</v>
      </c>
      <c r="P8" s="10" t="s">
        <v>89</v>
      </c>
      <c r="Q8" s="13">
        <v>46022</v>
      </c>
      <c r="R8" s="12" t="s">
        <v>90</v>
      </c>
    </row>
    <row r="9" spans="1:18" ht="45" x14ac:dyDescent="0.25">
      <c r="A9" s="12">
        <v>2025</v>
      </c>
      <c r="B9" s="13">
        <v>45931</v>
      </c>
      <c r="C9" s="13">
        <v>46022</v>
      </c>
      <c r="D9" s="2">
        <v>1000</v>
      </c>
      <c r="E9" s="2">
        <v>13000</v>
      </c>
      <c r="F9" s="6">
        <v>13101</v>
      </c>
      <c r="G9" s="2" t="s">
        <v>51</v>
      </c>
      <c r="H9" s="26">
        <v>4796940.84</v>
      </c>
      <c r="I9" s="26">
        <v>4796940.84</v>
      </c>
      <c r="J9" s="26">
        <v>4796940.84</v>
      </c>
      <c r="K9" s="27">
        <v>1199235.21</v>
      </c>
      <c r="L9" s="26">
        <v>1294390.21</v>
      </c>
      <c r="M9" s="26">
        <f t="shared" si="0"/>
        <v>-95155</v>
      </c>
      <c r="N9" s="12"/>
      <c r="O9" s="22" t="s">
        <v>91</v>
      </c>
      <c r="P9" s="10" t="s">
        <v>89</v>
      </c>
      <c r="Q9" s="13">
        <v>46022</v>
      </c>
      <c r="R9" s="12" t="s">
        <v>90</v>
      </c>
    </row>
    <row r="10" spans="1:18" ht="45" x14ac:dyDescent="0.25">
      <c r="A10" s="12">
        <v>2025</v>
      </c>
      <c r="B10" s="13">
        <v>45931</v>
      </c>
      <c r="C10" s="13">
        <v>46022</v>
      </c>
      <c r="D10" s="2">
        <v>1000</v>
      </c>
      <c r="E10" s="4">
        <v>13000</v>
      </c>
      <c r="F10" s="6">
        <v>13201</v>
      </c>
      <c r="G10" s="2" t="s">
        <v>52</v>
      </c>
      <c r="H10" s="26">
        <v>1955224.54</v>
      </c>
      <c r="I10" s="26">
        <v>1955224.54</v>
      </c>
      <c r="J10" s="26">
        <v>1955224.54</v>
      </c>
      <c r="K10" s="26">
        <v>488806.13</v>
      </c>
      <c r="L10" s="26">
        <v>487999</v>
      </c>
      <c r="M10" s="26">
        <f t="shared" si="0"/>
        <v>807.13000000000466</v>
      </c>
      <c r="N10" s="12"/>
      <c r="O10" s="22" t="s">
        <v>91</v>
      </c>
      <c r="P10" s="10" t="s">
        <v>89</v>
      </c>
      <c r="Q10" s="13">
        <v>46022</v>
      </c>
      <c r="R10" s="12" t="s">
        <v>90</v>
      </c>
    </row>
    <row r="11" spans="1:18" ht="45" x14ac:dyDescent="0.25">
      <c r="A11" s="12">
        <v>2025</v>
      </c>
      <c r="B11" s="13">
        <v>45931</v>
      </c>
      <c r="C11" s="13">
        <v>46022</v>
      </c>
      <c r="D11" s="2">
        <v>1000</v>
      </c>
      <c r="E11" s="4">
        <v>13000</v>
      </c>
      <c r="F11" s="6">
        <v>13202</v>
      </c>
      <c r="G11" s="2" t="s">
        <v>53</v>
      </c>
      <c r="H11" s="28">
        <v>1800000</v>
      </c>
      <c r="I11" s="28">
        <v>1800000</v>
      </c>
      <c r="J11" s="28">
        <v>1800000</v>
      </c>
      <c r="K11" s="28">
        <v>1800000</v>
      </c>
      <c r="L11" s="28">
        <v>3772641.9</v>
      </c>
      <c r="M11" s="28">
        <f t="shared" si="0"/>
        <v>-1972641.9</v>
      </c>
      <c r="N11" s="12"/>
      <c r="O11" s="22" t="s">
        <v>91</v>
      </c>
      <c r="P11" s="10" t="s">
        <v>89</v>
      </c>
      <c r="Q11" s="13">
        <v>46022</v>
      </c>
      <c r="R11" s="12" t="s">
        <v>90</v>
      </c>
    </row>
    <row r="12" spans="1:18" ht="45" x14ac:dyDescent="0.25">
      <c r="A12" s="12">
        <v>2025</v>
      </c>
      <c r="B12" s="13">
        <v>45931</v>
      </c>
      <c r="C12" s="13">
        <v>46022</v>
      </c>
      <c r="D12" s="2">
        <v>1000</v>
      </c>
      <c r="E12" s="4">
        <v>13000</v>
      </c>
      <c r="F12" s="6">
        <v>13409</v>
      </c>
      <c r="G12" s="2" t="s">
        <v>54</v>
      </c>
      <c r="H12" s="26">
        <v>554588.4</v>
      </c>
      <c r="I12" s="26">
        <v>554588.4</v>
      </c>
      <c r="J12" s="26">
        <v>554588.4</v>
      </c>
      <c r="K12" s="26">
        <v>138647.09999999998</v>
      </c>
      <c r="L12" s="26">
        <v>138647.09999999998</v>
      </c>
      <c r="M12" s="26">
        <f t="shared" si="0"/>
        <v>0</v>
      </c>
      <c r="N12" s="12"/>
      <c r="O12" s="22" t="s">
        <v>91</v>
      </c>
      <c r="P12" s="10" t="s">
        <v>89</v>
      </c>
      <c r="Q12" s="13">
        <v>46022</v>
      </c>
      <c r="R12" s="12" t="s">
        <v>90</v>
      </c>
    </row>
    <row r="13" spans="1:18" ht="45" x14ac:dyDescent="0.25">
      <c r="A13" s="12">
        <v>2025</v>
      </c>
      <c r="B13" s="13">
        <v>45931</v>
      </c>
      <c r="C13" s="13">
        <v>46022</v>
      </c>
      <c r="D13" s="2">
        <v>1000</v>
      </c>
      <c r="E13" s="4">
        <v>14000</v>
      </c>
      <c r="F13" s="6">
        <v>14103</v>
      </c>
      <c r="G13" s="2" t="s">
        <v>55</v>
      </c>
      <c r="H13" s="26">
        <v>5172148.9800000004</v>
      </c>
      <c r="I13" s="26">
        <v>5172148.9800000004</v>
      </c>
      <c r="J13" s="26">
        <v>5172148.9800000004</v>
      </c>
      <c r="K13" s="29">
        <v>574683.22</v>
      </c>
      <c r="L13" s="26">
        <v>599985</v>
      </c>
      <c r="M13" s="26">
        <f t="shared" si="0"/>
        <v>-25301.780000000028</v>
      </c>
      <c r="N13" s="12"/>
      <c r="O13" s="22" t="s">
        <v>91</v>
      </c>
      <c r="P13" s="10" t="s">
        <v>89</v>
      </c>
      <c r="Q13" s="13">
        <v>46022</v>
      </c>
      <c r="R13" s="12" t="s">
        <v>90</v>
      </c>
    </row>
    <row r="14" spans="1:18" ht="45" x14ac:dyDescent="0.25">
      <c r="A14" s="12">
        <v>2025</v>
      </c>
      <c r="B14" s="13">
        <v>45931</v>
      </c>
      <c r="C14" s="13">
        <v>46022</v>
      </c>
      <c r="D14" s="2">
        <v>1000</v>
      </c>
      <c r="E14" s="4">
        <v>15000</v>
      </c>
      <c r="F14" s="6">
        <v>15401</v>
      </c>
      <c r="G14" s="2" t="s">
        <v>56</v>
      </c>
      <c r="H14" s="26">
        <v>86944.960000000006</v>
      </c>
      <c r="I14" s="26">
        <v>86944.960000000006</v>
      </c>
      <c r="J14" s="26">
        <v>86944.960000000006</v>
      </c>
      <c r="K14" s="26">
        <v>84360</v>
      </c>
      <c r="L14" s="26">
        <v>86944.960000000006</v>
      </c>
      <c r="M14" s="26">
        <f t="shared" si="0"/>
        <v>-2584.9600000000064</v>
      </c>
      <c r="N14" s="12"/>
      <c r="O14" s="22" t="s">
        <v>91</v>
      </c>
      <c r="P14" s="10" t="s">
        <v>89</v>
      </c>
      <c r="Q14" s="13">
        <v>46022</v>
      </c>
      <c r="R14" s="12" t="s">
        <v>90</v>
      </c>
    </row>
    <row r="15" spans="1:18" ht="45" x14ac:dyDescent="0.25">
      <c r="A15" s="12">
        <v>2025</v>
      </c>
      <c r="B15" s="13">
        <v>45931</v>
      </c>
      <c r="C15" s="13">
        <v>46022</v>
      </c>
      <c r="D15" s="2">
        <v>2000</v>
      </c>
      <c r="E15" s="4">
        <v>21000</v>
      </c>
      <c r="F15" s="6">
        <v>21601</v>
      </c>
      <c r="G15" s="2" t="s">
        <v>57</v>
      </c>
      <c r="H15" s="26">
        <v>121335.27</v>
      </c>
      <c r="I15" s="26">
        <v>121335.27</v>
      </c>
      <c r="J15" s="26">
        <v>121335.27</v>
      </c>
      <c r="K15" s="26">
        <v>22741</v>
      </c>
      <c r="L15" s="26">
        <v>22741</v>
      </c>
      <c r="M15" s="26">
        <f t="shared" si="0"/>
        <v>0</v>
      </c>
      <c r="N15" s="12"/>
      <c r="O15" s="22" t="s">
        <v>91</v>
      </c>
      <c r="P15" s="10" t="s">
        <v>89</v>
      </c>
      <c r="Q15" s="13">
        <v>46022</v>
      </c>
      <c r="R15" s="12" t="s">
        <v>90</v>
      </c>
    </row>
    <row r="16" spans="1:18" ht="45" x14ac:dyDescent="0.25">
      <c r="A16" s="12">
        <v>2025</v>
      </c>
      <c r="B16" s="13">
        <v>45931</v>
      </c>
      <c r="C16" s="13">
        <v>46022</v>
      </c>
      <c r="D16" s="2">
        <v>2000</v>
      </c>
      <c r="E16" s="2">
        <v>21000</v>
      </c>
      <c r="F16" s="6">
        <v>21701</v>
      </c>
      <c r="G16" s="2" t="s">
        <v>58</v>
      </c>
      <c r="H16" s="26">
        <f>40000+17109+6000+13000+13500+40765.3+5000+6000</f>
        <v>141374.29999999999</v>
      </c>
      <c r="I16" s="26">
        <f>40000+17109+6000+13000+13500+40765.3+5000+6000</f>
        <v>141374.29999999999</v>
      </c>
      <c r="J16" s="26">
        <f>40000+17109+6000+13000+13500+40765.3+5000+6000</f>
        <v>141374.29999999999</v>
      </c>
      <c r="K16" s="26">
        <v>30000</v>
      </c>
      <c r="L16" s="26">
        <v>30000</v>
      </c>
      <c r="M16" s="26">
        <f t="shared" si="0"/>
        <v>0</v>
      </c>
      <c r="N16" s="12"/>
      <c r="O16" s="22" t="s">
        <v>91</v>
      </c>
      <c r="P16" s="10" t="s">
        <v>89</v>
      </c>
      <c r="Q16" s="13">
        <v>46022</v>
      </c>
      <c r="R16" s="12" t="s">
        <v>90</v>
      </c>
    </row>
    <row r="17" spans="1:18" s="21" customFormat="1" ht="45" x14ac:dyDescent="0.25">
      <c r="A17" s="17">
        <v>2025</v>
      </c>
      <c r="B17" s="13">
        <v>45931</v>
      </c>
      <c r="C17" s="13">
        <v>46022</v>
      </c>
      <c r="D17" s="18">
        <v>2000</v>
      </c>
      <c r="E17" s="18">
        <v>22000</v>
      </c>
      <c r="F17" s="19">
        <v>22102</v>
      </c>
      <c r="G17" s="18" t="s">
        <v>59</v>
      </c>
      <c r="H17" s="29">
        <f>2000+9884.35</f>
        <v>11884.35</v>
      </c>
      <c r="I17" s="29">
        <f>2000+9884.35</f>
        <v>11884.35</v>
      </c>
      <c r="J17" s="29">
        <f>2000+9884.35</f>
        <v>11884.35</v>
      </c>
      <c r="K17" s="29">
        <v>9745.4500000000007</v>
      </c>
      <c r="L17" s="29">
        <v>9957</v>
      </c>
      <c r="M17" s="29">
        <f t="shared" si="0"/>
        <v>-211.54999999999927</v>
      </c>
      <c r="N17" s="17"/>
      <c r="O17" s="22" t="s">
        <v>91</v>
      </c>
      <c r="P17" s="20" t="s">
        <v>89</v>
      </c>
      <c r="Q17" s="13">
        <v>46022</v>
      </c>
      <c r="R17" s="17" t="s">
        <v>90</v>
      </c>
    </row>
    <row r="18" spans="1:18" ht="45" x14ac:dyDescent="0.25">
      <c r="A18" s="12">
        <v>2025</v>
      </c>
      <c r="B18" s="13">
        <v>45931</v>
      </c>
      <c r="C18" s="13">
        <v>46022</v>
      </c>
      <c r="D18" s="2">
        <v>2000</v>
      </c>
      <c r="E18" s="4">
        <v>24000</v>
      </c>
      <c r="F18" s="6">
        <v>24601</v>
      </c>
      <c r="G18" s="2" t="s">
        <v>60</v>
      </c>
      <c r="H18" s="26">
        <v>60000</v>
      </c>
      <c r="I18" s="26">
        <v>60000</v>
      </c>
      <c r="J18" s="26">
        <v>60000</v>
      </c>
      <c r="K18" s="26">
        <v>10000</v>
      </c>
      <c r="L18" s="26">
        <v>10000</v>
      </c>
      <c r="M18" s="26">
        <f t="shared" si="0"/>
        <v>0</v>
      </c>
      <c r="N18" s="12"/>
      <c r="O18" s="22" t="s">
        <v>91</v>
      </c>
      <c r="P18" s="10" t="s">
        <v>89</v>
      </c>
      <c r="Q18" s="13">
        <v>46022</v>
      </c>
      <c r="R18" s="12" t="s">
        <v>90</v>
      </c>
    </row>
    <row r="19" spans="1:18" ht="45" x14ac:dyDescent="0.25">
      <c r="A19" s="12">
        <v>2025</v>
      </c>
      <c r="B19" s="13">
        <v>45931</v>
      </c>
      <c r="C19" s="13">
        <v>46022</v>
      </c>
      <c r="D19" s="3">
        <v>2000</v>
      </c>
      <c r="E19" s="3">
        <v>25000</v>
      </c>
      <c r="F19" s="7">
        <v>25201</v>
      </c>
      <c r="G19" s="3" t="s">
        <v>61</v>
      </c>
      <c r="H19" s="30">
        <f>9000+6000+10000+1000</f>
        <v>26000</v>
      </c>
      <c r="I19" s="30">
        <f>9000+6000+10000+1000</f>
        <v>26000</v>
      </c>
      <c r="J19" s="30">
        <f>9000+6000+10000+1000</f>
        <v>26000</v>
      </c>
      <c r="K19" s="26">
        <v>25000</v>
      </c>
      <c r="L19" s="26">
        <v>25000</v>
      </c>
      <c r="M19" s="26">
        <f t="shared" si="0"/>
        <v>0</v>
      </c>
      <c r="N19" s="12"/>
      <c r="O19" s="22" t="s">
        <v>91</v>
      </c>
      <c r="P19" s="11" t="s">
        <v>89</v>
      </c>
      <c r="Q19" s="13">
        <v>46022</v>
      </c>
      <c r="R19" s="12" t="s">
        <v>90</v>
      </c>
    </row>
    <row r="20" spans="1:18" ht="45" x14ac:dyDescent="0.25">
      <c r="A20" s="12">
        <v>2025</v>
      </c>
      <c r="B20" s="13">
        <v>45931</v>
      </c>
      <c r="C20" s="13">
        <v>46022</v>
      </c>
      <c r="D20" s="3">
        <v>2000</v>
      </c>
      <c r="E20" s="3">
        <v>25000</v>
      </c>
      <c r="F20" s="7">
        <v>25301</v>
      </c>
      <c r="G20" s="3" t="s">
        <v>62</v>
      </c>
      <c r="H20" s="30">
        <v>18000</v>
      </c>
      <c r="I20" s="30">
        <v>18000</v>
      </c>
      <c r="J20" s="30">
        <v>18000</v>
      </c>
      <c r="K20" s="26">
        <v>4214</v>
      </c>
      <c r="L20" s="26">
        <v>4214</v>
      </c>
      <c r="M20" s="26">
        <f t="shared" si="0"/>
        <v>0</v>
      </c>
      <c r="N20" s="12"/>
      <c r="O20" s="22" t="s">
        <v>91</v>
      </c>
      <c r="P20" s="11" t="s">
        <v>89</v>
      </c>
      <c r="Q20" s="13">
        <v>46022</v>
      </c>
      <c r="R20" s="12" t="s">
        <v>90</v>
      </c>
    </row>
    <row r="21" spans="1:18" ht="45" x14ac:dyDescent="0.25">
      <c r="A21" s="12">
        <v>2025</v>
      </c>
      <c r="B21" s="13">
        <v>45931</v>
      </c>
      <c r="C21" s="13">
        <v>46022</v>
      </c>
      <c r="D21" s="3">
        <v>2000</v>
      </c>
      <c r="E21" s="3">
        <v>25000</v>
      </c>
      <c r="F21" s="7">
        <v>25501</v>
      </c>
      <c r="G21" s="3" t="s">
        <v>63</v>
      </c>
      <c r="H21" s="30">
        <f>5000+6000</f>
        <v>11000</v>
      </c>
      <c r="I21" s="30">
        <f>5000+6000</f>
        <v>11000</v>
      </c>
      <c r="J21" s="30">
        <f>5000+6000</f>
        <v>11000</v>
      </c>
      <c r="K21" s="26">
        <v>10000</v>
      </c>
      <c r="L21" s="26">
        <v>10000</v>
      </c>
      <c r="M21" s="26">
        <f t="shared" si="0"/>
        <v>0</v>
      </c>
      <c r="N21" s="12"/>
      <c r="O21" s="22" t="s">
        <v>91</v>
      </c>
      <c r="P21" s="11" t="s">
        <v>89</v>
      </c>
      <c r="Q21" s="13">
        <v>46022</v>
      </c>
      <c r="R21" s="12" t="s">
        <v>90</v>
      </c>
    </row>
    <row r="22" spans="1:18" ht="45" x14ac:dyDescent="0.25">
      <c r="A22" s="12">
        <v>2025</v>
      </c>
      <c r="B22" s="13">
        <v>45931</v>
      </c>
      <c r="C22" s="13">
        <v>46022</v>
      </c>
      <c r="D22" s="3">
        <v>2000</v>
      </c>
      <c r="E22" s="3">
        <v>26000</v>
      </c>
      <c r="F22" s="7">
        <v>26103</v>
      </c>
      <c r="G22" s="3" t="s">
        <v>64</v>
      </c>
      <c r="H22" s="30">
        <f>2000+2000+4000+7600+27000+5000+7000+43131.78+5500</f>
        <v>103231.78</v>
      </c>
      <c r="I22" s="30">
        <f>2000+2000+4000+7600+27000+5000+7000+43131.78+5500</f>
        <v>103231.78</v>
      </c>
      <c r="J22" s="30">
        <f>2000+2000+4000+7600+27000+5000+7000+43131.78+5500</f>
        <v>103231.78</v>
      </c>
      <c r="K22" s="26">
        <v>100000</v>
      </c>
      <c r="L22" s="26">
        <v>95000</v>
      </c>
      <c r="M22" s="26">
        <f t="shared" si="0"/>
        <v>5000</v>
      </c>
      <c r="N22" s="12"/>
      <c r="O22" s="22" t="s">
        <v>91</v>
      </c>
      <c r="P22" s="11" t="s">
        <v>89</v>
      </c>
      <c r="Q22" s="13">
        <v>46022</v>
      </c>
      <c r="R22" s="12" t="s">
        <v>90</v>
      </c>
    </row>
    <row r="23" spans="1:18" ht="45" x14ac:dyDescent="0.25">
      <c r="A23" s="12">
        <v>2025</v>
      </c>
      <c r="B23" s="13">
        <v>45931</v>
      </c>
      <c r="C23" s="13">
        <v>46022</v>
      </c>
      <c r="D23" s="3">
        <v>2000</v>
      </c>
      <c r="E23" s="3">
        <v>27000</v>
      </c>
      <c r="F23" s="7">
        <v>27101</v>
      </c>
      <c r="G23" s="3" t="s">
        <v>65</v>
      </c>
      <c r="H23" s="30">
        <f>20000+25115.65+86944.96</f>
        <v>132060.61000000002</v>
      </c>
      <c r="I23" s="30">
        <f>20000+25115.65+86944.96</f>
        <v>132060.61000000002</v>
      </c>
      <c r="J23" s="30">
        <f>20000+25115.65+86944.96</f>
        <v>132060.61000000002</v>
      </c>
      <c r="K23" s="26">
        <v>1100000</v>
      </c>
      <c r="L23" s="26">
        <v>1100000</v>
      </c>
      <c r="M23" s="26">
        <f t="shared" si="0"/>
        <v>0</v>
      </c>
      <c r="N23" s="12"/>
      <c r="O23" s="22" t="s">
        <v>91</v>
      </c>
      <c r="P23" s="11" t="s">
        <v>89</v>
      </c>
      <c r="Q23" s="13">
        <v>46022</v>
      </c>
      <c r="R23" s="12" t="s">
        <v>90</v>
      </c>
    </row>
    <row r="24" spans="1:18" ht="45" x14ac:dyDescent="0.25">
      <c r="A24" s="12">
        <v>2025</v>
      </c>
      <c r="B24" s="13">
        <v>45931</v>
      </c>
      <c r="C24" s="13">
        <v>46022</v>
      </c>
      <c r="D24" s="3">
        <v>2000</v>
      </c>
      <c r="E24" s="3">
        <v>29000</v>
      </c>
      <c r="F24" s="7">
        <v>29401</v>
      </c>
      <c r="G24" s="3" t="s">
        <v>66</v>
      </c>
      <c r="H24" s="30">
        <f>39170</f>
        <v>39170</v>
      </c>
      <c r="I24" s="30">
        <f>39170</f>
        <v>39170</v>
      </c>
      <c r="J24" s="30">
        <f>39170</f>
        <v>39170</v>
      </c>
      <c r="K24" s="26">
        <v>350000</v>
      </c>
      <c r="L24" s="26">
        <v>350000</v>
      </c>
      <c r="M24" s="26">
        <f t="shared" si="0"/>
        <v>0</v>
      </c>
      <c r="N24" s="12"/>
      <c r="O24" s="22" t="s">
        <v>91</v>
      </c>
      <c r="P24" s="11" t="s">
        <v>89</v>
      </c>
      <c r="Q24" s="13">
        <v>46022</v>
      </c>
      <c r="R24" s="12" t="s">
        <v>90</v>
      </c>
    </row>
    <row r="25" spans="1:18" ht="45" x14ac:dyDescent="0.25">
      <c r="A25" s="12">
        <v>2025</v>
      </c>
      <c r="B25" s="13">
        <v>45931</v>
      </c>
      <c r="C25" s="13">
        <v>46022</v>
      </c>
      <c r="D25" s="4">
        <v>3000</v>
      </c>
      <c r="E25" s="4">
        <v>31000</v>
      </c>
      <c r="F25" s="6">
        <v>31101</v>
      </c>
      <c r="G25" s="2" t="s">
        <v>67</v>
      </c>
      <c r="H25" s="28">
        <f>444000</f>
        <v>444000</v>
      </c>
      <c r="I25" s="28">
        <f>444000</f>
        <v>444000</v>
      </c>
      <c r="J25" s="28">
        <f>444000</f>
        <v>444000</v>
      </c>
      <c r="K25" s="26">
        <v>150000</v>
      </c>
      <c r="L25" s="26">
        <v>150000</v>
      </c>
      <c r="M25" s="26">
        <f t="shared" si="0"/>
        <v>0</v>
      </c>
      <c r="N25" s="12"/>
      <c r="O25" s="22" t="s">
        <v>91</v>
      </c>
      <c r="P25" s="10" t="s">
        <v>89</v>
      </c>
      <c r="Q25" s="13">
        <v>46022</v>
      </c>
      <c r="R25" s="12" t="s">
        <v>90</v>
      </c>
    </row>
    <row r="26" spans="1:18" ht="45" x14ac:dyDescent="0.25">
      <c r="A26" s="12">
        <v>2025</v>
      </c>
      <c r="B26" s="13">
        <v>45931</v>
      </c>
      <c r="C26" s="13">
        <v>46022</v>
      </c>
      <c r="D26" s="4">
        <v>3000</v>
      </c>
      <c r="E26" s="2">
        <v>31000</v>
      </c>
      <c r="F26" s="6">
        <v>31701</v>
      </c>
      <c r="G26" s="2" t="s">
        <v>68</v>
      </c>
      <c r="H26" s="28">
        <v>339672</v>
      </c>
      <c r="I26" s="28">
        <v>339672</v>
      </c>
      <c r="J26" s="28">
        <v>339672</v>
      </c>
      <c r="K26" s="26">
        <v>1430000</v>
      </c>
      <c r="L26" s="26">
        <v>1430000</v>
      </c>
      <c r="M26" s="26">
        <f t="shared" si="0"/>
        <v>0</v>
      </c>
      <c r="N26" s="12"/>
      <c r="O26" s="22" t="s">
        <v>91</v>
      </c>
      <c r="P26" s="10" t="s">
        <v>89</v>
      </c>
      <c r="Q26" s="13">
        <v>46022</v>
      </c>
      <c r="R26" s="12" t="s">
        <v>90</v>
      </c>
    </row>
    <row r="27" spans="1:18" ht="45" x14ac:dyDescent="0.25">
      <c r="A27" s="12">
        <v>2025</v>
      </c>
      <c r="B27" s="13">
        <v>45931</v>
      </c>
      <c r="C27" s="13">
        <v>46022</v>
      </c>
      <c r="D27" s="3">
        <v>3000</v>
      </c>
      <c r="E27" s="3">
        <v>33000</v>
      </c>
      <c r="F27" s="7">
        <v>31801</v>
      </c>
      <c r="G27" s="3" t="s">
        <v>69</v>
      </c>
      <c r="H27" s="30">
        <f>4000</f>
        <v>4000</v>
      </c>
      <c r="I27" s="30">
        <f>4000</f>
        <v>4000</v>
      </c>
      <c r="J27" s="30">
        <f>4000</f>
        <v>4000</v>
      </c>
      <c r="K27" s="26">
        <v>35000</v>
      </c>
      <c r="L27" s="26">
        <v>35000</v>
      </c>
      <c r="M27" s="26">
        <f t="shared" ref="M27:M28" si="1">K27-L27</f>
        <v>0</v>
      </c>
      <c r="N27" s="12"/>
      <c r="O27" s="22" t="s">
        <v>91</v>
      </c>
      <c r="P27" s="11" t="s">
        <v>89</v>
      </c>
      <c r="Q27" s="13">
        <v>46022</v>
      </c>
      <c r="R27" s="12" t="s">
        <v>90</v>
      </c>
    </row>
    <row r="28" spans="1:18" ht="45" x14ac:dyDescent="0.25">
      <c r="A28" s="12">
        <v>2025</v>
      </c>
      <c r="B28" s="13">
        <v>45931</v>
      </c>
      <c r="C28" s="13">
        <v>46022</v>
      </c>
      <c r="D28" s="4">
        <v>3000</v>
      </c>
      <c r="E28" s="4">
        <v>33000</v>
      </c>
      <c r="F28" s="6">
        <v>33104</v>
      </c>
      <c r="G28" s="2" t="s">
        <v>70</v>
      </c>
      <c r="H28" s="28">
        <f>7400+14000+9000</f>
        <v>30400</v>
      </c>
      <c r="I28" s="28">
        <f>7400+14000+9000</f>
        <v>30400</v>
      </c>
      <c r="J28" s="28">
        <f>7400+14000+9000</f>
        <v>30400</v>
      </c>
      <c r="K28" s="26">
        <v>19000</v>
      </c>
      <c r="L28" s="26">
        <v>19000</v>
      </c>
      <c r="M28" s="26">
        <f t="shared" si="1"/>
        <v>0</v>
      </c>
      <c r="N28" s="12"/>
      <c r="O28" s="22" t="s">
        <v>91</v>
      </c>
      <c r="P28" s="10" t="s">
        <v>89</v>
      </c>
      <c r="Q28" s="13">
        <v>46022</v>
      </c>
      <c r="R28" s="12" t="s">
        <v>90</v>
      </c>
    </row>
    <row r="29" spans="1:18" ht="45" x14ac:dyDescent="0.25">
      <c r="A29" s="12">
        <v>2025</v>
      </c>
      <c r="B29" s="13">
        <v>45931</v>
      </c>
      <c r="C29" s="13">
        <v>46022</v>
      </c>
      <c r="D29" s="4">
        <v>3000</v>
      </c>
      <c r="E29" s="4">
        <v>33000</v>
      </c>
      <c r="F29" s="6">
        <v>33106</v>
      </c>
      <c r="G29" s="2" t="s">
        <v>71</v>
      </c>
      <c r="H29" s="28">
        <f>100000+10000+60500</f>
        <v>170500</v>
      </c>
      <c r="I29" s="28">
        <f>100000+10000+60500</f>
        <v>170500</v>
      </c>
      <c r="J29" s="28">
        <f>100000+10000+60500</f>
        <v>170500</v>
      </c>
      <c r="K29" s="26">
        <v>42000</v>
      </c>
      <c r="L29" s="26">
        <v>42000</v>
      </c>
      <c r="M29" s="26">
        <f>K29-L29</f>
        <v>0</v>
      </c>
      <c r="N29" s="12"/>
      <c r="O29" s="22" t="s">
        <v>91</v>
      </c>
      <c r="P29" s="10" t="s">
        <v>89</v>
      </c>
      <c r="Q29" s="13">
        <v>46022</v>
      </c>
      <c r="R29" s="12" t="s">
        <v>90</v>
      </c>
    </row>
    <row r="30" spans="1:18" ht="45" x14ac:dyDescent="0.25">
      <c r="A30" s="12">
        <v>2025</v>
      </c>
      <c r="B30" s="13">
        <v>45931</v>
      </c>
      <c r="C30" s="13">
        <v>46022</v>
      </c>
      <c r="D30" s="4">
        <v>3000</v>
      </c>
      <c r="E30" s="4">
        <v>33000</v>
      </c>
      <c r="F30" s="6">
        <v>33304</v>
      </c>
      <c r="G30" s="2" t="s">
        <v>72</v>
      </c>
      <c r="H30" s="28">
        <f>24000+10000</f>
        <v>34000</v>
      </c>
      <c r="I30" s="28">
        <f>24000+10000</f>
        <v>34000</v>
      </c>
      <c r="J30" s="28">
        <f>24000+10000</f>
        <v>34000</v>
      </c>
      <c r="K30" s="26">
        <v>38000</v>
      </c>
      <c r="L30" s="26">
        <v>38000</v>
      </c>
      <c r="M30" s="26">
        <f>K30-L30</f>
        <v>0</v>
      </c>
      <c r="N30" s="12"/>
      <c r="O30" s="22" t="s">
        <v>91</v>
      </c>
      <c r="P30" s="10" t="s">
        <v>89</v>
      </c>
      <c r="Q30" s="13">
        <v>46022</v>
      </c>
      <c r="R30" s="12" t="s">
        <v>90</v>
      </c>
    </row>
    <row r="31" spans="1:18" ht="45" x14ac:dyDescent="0.25">
      <c r="A31" s="12">
        <v>2025</v>
      </c>
      <c r="B31" s="13">
        <v>45931</v>
      </c>
      <c r="C31" s="13">
        <v>46022</v>
      </c>
      <c r="D31" s="4">
        <v>3000</v>
      </c>
      <c r="E31" s="4">
        <v>34000</v>
      </c>
      <c r="F31" s="6">
        <v>33401</v>
      </c>
      <c r="G31" s="2" t="s">
        <v>73</v>
      </c>
      <c r="H31" s="28">
        <f>11000+18290+147710+10000+6000+7000+7000+60000+100000+40000+24000+8000+7000+5000+30000+13937</f>
        <v>494937</v>
      </c>
      <c r="I31" s="28">
        <f>11000+18290+147710+10000+6000+7000+7000+60000+100000+40000+24000+8000+7000+5000+30000+13937</f>
        <v>494937</v>
      </c>
      <c r="J31" s="28">
        <f>11000+18290+147710+10000+6000+7000+7000+60000+100000+40000+24000+8000+7000+5000+30000+13937</f>
        <v>494937</v>
      </c>
      <c r="K31" s="26">
        <v>120000</v>
      </c>
      <c r="L31" s="26">
        <v>100000</v>
      </c>
      <c r="M31" s="26">
        <f>K31-L31</f>
        <v>20000</v>
      </c>
      <c r="N31" s="12"/>
      <c r="O31" s="22" t="s">
        <v>91</v>
      </c>
      <c r="P31" s="10" t="s">
        <v>89</v>
      </c>
      <c r="Q31" s="13">
        <v>46022</v>
      </c>
      <c r="R31" s="12" t="s">
        <v>90</v>
      </c>
    </row>
    <row r="32" spans="1:18" ht="45" x14ac:dyDescent="0.25">
      <c r="A32" s="12">
        <v>2025</v>
      </c>
      <c r="B32" s="13">
        <v>45931</v>
      </c>
      <c r="C32" s="13">
        <v>46022</v>
      </c>
      <c r="D32" s="4">
        <v>3000</v>
      </c>
      <c r="E32" s="2">
        <v>35000</v>
      </c>
      <c r="F32" s="6">
        <v>34501</v>
      </c>
      <c r="G32" s="2" t="s">
        <v>74</v>
      </c>
      <c r="H32" s="28">
        <v>51885</v>
      </c>
      <c r="I32" s="28">
        <v>51885</v>
      </c>
      <c r="J32" s="28">
        <v>51885</v>
      </c>
      <c r="K32" s="26">
        <v>40000</v>
      </c>
      <c r="L32" s="26">
        <v>40000</v>
      </c>
      <c r="M32" s="26">
        <f>K32-L32</f>
        <v>0</v>
      </c>
      <c r="N32" s="12"/>
      <c r="O32" s="22" t="s">
        <v>91</v>
      </c>
      <c r="P32" s="10" t="s">
        <v>89</v>
      </c>
      <c r="Q32" s="13">
        <v>46022</v>
      </c>
      <c r="R32" s="12" t="s">
        <v>90</v>
      </c>
    </row>
    <row r="33" spans="1:18" ht="45" x14ac:dyDescent="0.25">
      <c r="A33" s="12">
        <v>2025</v>
      </c>
      <c r="B33" s="13">
        <v>45931</v>
      </c>
      <c r="C33" s="13">
        <v>46022</v>
      </c>
      <c r="D33" s="4">
        <v>3000</v>
      </c>
      <c r="E33" s="4">
        <v>35000</v>
      </c>
      <c r="F33" s="6">
        <v>35102</v>
      </c>
      <c r="G33" s="2" t="s">
        <v>75</v>
      </c>
      <c r="H33" s="28">
        <v>300000</v>
      </c>
      <c r="I33" s="28">
        <v>300000</v>
      </c>
      <c r="J33" s="28">
        <v>300000</v>
      </c>
      <c r="K33" s="26">
        <v>165000</v>
      </c>
      <c r="L33" s="26">
        <v>185000</v>
      </c>
      <c r="M33" s="26">
        <f t="shared" ref="M33:M46" si="2">K33-L33</f>
        <v>-20000</v>
      </c>
      <c r="N33" s="12"/>
      <c r="O33" s="22" t="s">
        <v>91</v>
      </c>
      <c r="P33" s="10" t="s">
        <v>89</v>
      </c>
      <c r="Q33" s="13">
        <v>46022</v>
      </c>
      <c r="R33" s="12" t="s">
        <v>90</v>
      </c>
    </row>
    <row r="34" spans="1:18" ht="45" x14ac:dyDescent="0.25">
      <c r="A34" s="12">
        <v>2025</v>
      </c>
      <c r="B34" s="13">
        <v>45931</v>
      </c>
      <c r="C34" s="13">
        <v>46022</v>
      </c>
      <c r="D34" s="3">
        <v>3000</v>
      </c>
      <c r="E34" s="3">
        <v>35000</v>
      </c>
      <c r="F34" s="7">
        <v>35501</v>
      </c>
      <c r="G34" s="3" t="s">
        <v>76</v>
      </c>
      <c r="H34" s="30">
        <v>140000</v>
      </c>
      <c r="I34" s="30">
        <v>140000</v>
      </c>
      <c r="J34" s="30">
        <v>140000</v>
      </c>
      <c r="K34" s="26">
        <v>75000</v>
      </c>
      <c r="L34" s="26">
        <v>75000</v>
      </c>
      <c r="M34" s="26">
        <f t="shared" si="2"/>
        <v>0</v>
      </c>
      <c r="N34" s="12"/>
      <c r="O34" s="22" t="s">
        <v>91</v>
      </c>
      <c r="P34" s="11" t="s">
        <v>89</v>
      </c>
      <c r="Q34" s="13">
        <v>46022</v>
      </c>
      <c r="R34" s="12" t="s">
        <v>90</v>
      </c>
    </row>
    <row r="35" spans="1:18" ht="45" x14ac:dyDescent="0.25">
      <c r="A35" s="12">
        <v>2025</v>
      </c>
      <c r="B35" s="13">
        <v>45931</v>
      </c>
      <c r="C35" s="13">
        <v>46022</v>
      </c>
      <c r="D35" s="4">
        <v>3000</v>
      </c>
      <c r="E35" s="4">
        <v>36000</v>
      </c>
      <c r="F35" s="6">
        <v>35701</v>
      </c>
      <c r="G35" s="2" t="s">
        <v>77</v>
      </c>
      <c r="H35" s="28">
        <f>22000+20000</f>
        <v>42000</v>
      </c>
      <c r="I35" s="28">
        <f>22000+20000</f>
        <v>42000</v>
      </c>
      <c r="J35" s="28">
        <f>22000+20000</f>
        <v>42000</v>
      </c>
      <c r="K35" s="26">
        <v>32000</v>
      </c>
      <c r="L35" s="26">
        <v>28000</v>
      </c>
      <c r="M35" s="26">
        <f t="shared" si="2"/>
        <v>4000</v>
      </c>
      <c r="N35" s="12"/>
      <c r="O35" s="22" t="s">
        <v>91</v>
      </c>
      <c r="P35" s="10" t="s">
        <v>89</v>
      </c>
      <c r="Q35" s="13">
        <v>46022</v>
      </c>
      <c r="R35" s="12" t="s">
        <v>90</v>
      </c>
    </row>
    <row r="36" spans="1:18" ht="45" x14ac:dyDescent="0.25">
      <c r="A36" s="12">
        <v>2025</v>
      </c>
      <c r="B36" s="13">
        <v>45931</v>
      </c>
      <c r="C36" s="13">
        <v>46022</v>
      </c>
      <c r="D36" s="3">
        <v>3000</v>
      </c>
      <c r="E36" s="3">
        <v>37000</v>
      </c>
      <c r="F36" s="7">
        <v>37204</v>
      </c>
      <c r="G36" s="3" t="s">
        <v>78</v>
      </c>
      <c r="H36" s="30">
        <f>8776.51+7250+8000</f>
        <v>24026.510000000002</v>
      </c>
      <c r="I36" s="30">
        <f>8776.51+7250+8000</f>
        <v>24026.510000000002</v>
      </c>
      <c r="J36" s="30">
        <f>8776.51+7250+8000</f>
        <v>24026.510000000002</v>
      </c>
      <c r="K36" s="26">
        <v>20000</v>
      </c>
      <c r="L36" s="26">
        <v>20000</v>
      </c>
      <c r="M36" s="26">
        <f t="shared" si="2"/>
        <v>0</v>
      </c>
      <c r="N36" s="12"/>
      <c r="O36" s="22" t="s">
        <v>91</v>
      </c>
      <c r="P36" s="11" t="s">
        <v>89</v>
      </c>
      <c r="Q36" s="13">
        <v>46022</v>
      </c>
      <c r="R36" s="12" t="s">
        <v>90</v>
      </c>
    </row>
    <row r="37" spans="1:18" ht="45" x14ac:dyDescent="0.25">
      <c r="A37" s="12">
        <v>2025</v>
      </c>
      <c r="B37" s="13">
        <v>45931</v>
      </c>
      <c r="C37" s="13">
        <v>46022</v>
      </c>
      <c r="D37" s="4">
        <v>3000</v>
      </c>
      <c r="E37" s="2">
        <v>37000</v>
      </c>
      <c r="F37" s="6">
        <v>37401</v>
      </c>
      <c r="G37" s="2" t="s">
        <v>79</v>
      </c>
      <c r="H37" s="28">
        <f>4666.03+1800+4000+50000+4000+20000+4500</f>
        <v>88966.03</v>
      </c>
      <c r="I37" s="28">
        <f>4666.03+1800+4000+50000+4000+20000+4500</f>
        <v>88966.03</v>
      </c>
      <c r="J37" s="28">
        <f>4666.03+1800+4000+50000+4000+20000+4500</f>
        <v>88966.03</v>
      </c>
      <c r="K37" s="26">
        <v>90000</v>
      </c>
      <c r="L37" s="26">
        <v>93258</v>
      </c>
      <c r="M37" s="26">
        <f t="shared" si="2"/>
        <v>-3258</v>
      </c>
      <c r="N37" s="12"/>
      <c r="O37" s="22" t="s">
        <v>91</v>
      </c>
      <c r="P37" s="10" t="s">
        <v>89</v>
      </c>
      <c r="Q37" s="13">
        <v>46022</v>
      </c>
      <c r="R37" s="12" t="s">
        <v>90</v>
      </c>
    </row>
    <row r="38" spans="1:18" ht="45" x14ac:dyDescent="0.25">
      <c r="A38" s="12">
        <v>2025</v>
      </c>
      <c r="B38" s="13">
        <v>45931</v>
      </c>
      <c r="C38" s="13">
        <v>46022</v>
      </c>
      <c r="D38" s="4">
        <v>3000</v>
      </c>
      <c r="E38" s="4">
        <v>38000</v>
      </c>
      <c r="F38" s="6">
        <v>37501</v>
      </c>
      <c r="G38" s="2" t="s">
        <v>80</v>
      </c>
      <c r="H38" s="28">
        <f>5000+11000+5200+5000+3000+12450+51000+20000+12500+48031+1200+36000+5500+31204</f>
        <v>247085</v>
      </c>
      <c r="I38" s="28">
        <f>5000+11000+5200+5000+3000+12450+51000+20000+12500+48031+1200+36000+5500+31204</f>
        <v>247085</v>
      </c>
      <c r="J38" s="28">
        <f>5000+11000+5200+5000+3000+12450+51000+20000+12500+48031+1200+36000+5500+31204</f>
        <v>247085</v>
      </c>
      <c r="K38" s="26">
        <v>170000</v>
      </c>
      <c r="L38" s="26">
        <v>155000</v>
      </c>
      <c r="M38" s="26">
        <f t="shared" si="2"/>
        <v>15000</v>
      </c>
      <c r="N38" s="12"/>
      <c r="O38" s="22" t="s">
        <v>91</v>
      </c>
      <c r="P38" s="10" t="s">
        <v>89</v>
      </c>
      <c r="Q38" s="13">
        <v>46022</v>
      </c>
      <c r="R38" s="12" t="s">
        <v>90</v>
      </c>
    </row>
    <row r="39" spans="1:18" ht="45" x14ac:dyDescent="0.25">
      <c r="A39" s="12">
        <v>2025</v>
      </c>
      <c r="B39" s="13">
        <v>45931</v>
      </c>
      <c r="C39" s="13">
        <v>46022</v>
      </c>
      <c r="D39" s="3">
        <v>3000</v>
      </c>
      <c r="E39" s="3">
        <v>39000</v>
      </c>
      <c r="F39" s="7">
        <v>38301</v>
      </c>
      <c r="G39" s="3" t="s">
        <v>81</v>
      </c>
      <c r="H39" s="30">
        <f>7700+12000+12000+20000+110000+41937</f>
        <v>203637</v>
      </c>
      <c r="I39" s="30">
        <f>7700+12000+12000+20000+110000+41937</f>
        <v>203637</v>
      </c>
      <c r="J39" s="30">
        <f>7700+12000+12000+20000+110000+41937</f>
        <v>203637</v>
      </c>
      <c r="K39" s="26">
        <v>120000</v>
      </c>
      <c r="L39" s="26">
        <v>115320</v>
      </c>
      <c r="M39" s="26">
        <f t="shared" si="2"/>
        <v>4680</v>
      </c>
      <c r="N39" s="12"/>
      <c r="O39" s="22" t="s">
        <v>91</v>
      </c>
      <c r="P39" s="11" t="s">
        <v>89</v>
      </c>
      <c r="Q39" s="13">
        <v>46022</v>
      </c>
      <c r="R39" s="12" t="s">
        <v>90</v>
      </c>
    </row>
    <row r="40" spans="1:18" ht="45" x14ac:dyDescent="0.25">
      <c r="A40" s="12">
        <v>2025</v>
      </c>
      <c r="B40" s="13">
        <v>45931</v>
      </c>
      <c r="C40" s="13">
        <v>46022</v>
      </c>
      <c r="D40" s="4">
        <v>3000</v>
      </c>
      <c r="E40" s="4">
        <v>39000</v>
      </c>
      <c r="F40" s="6">
        <v>39202</v>
      </c>
      <c r="G40" s="2" t="s">
        <v>82</v>
      </c>
      <c r="H40" s="28">
        <v>18000</v>
      </c>
      <c r="I40" s="28">
        <v>18000</v>
      </c>
      <c r="J40" s="28">
        <v>18000</v>
      </c>
      <c r="K40" s="26">
        <v>15000</v>
      </c>
      <c r="L40" s="26">
        <v>15000</v>
      </c>
      <c r="M40" s="26">
        <f t="shared" si="2"/>
        <v>0</v>
      </c>
      <c r="N40" s="12"/>
      <c r="O40" s="22" t="s">
        <v>91</v>
      </c>
      <c r="P40" s="10" t="s">
        <v>89</v>
      </c>
      <c r="Q40" s="13">
        <v>46022</v>
      </c>
      <c r="R40" s="12" t="s">
        <v>90</v>
      </c>
    </row>
    <row r="41" spans="1:18" ht="45" x14ac:dyDescent="0.25">
      <c r="A41" s="12">
        <v>2025</v>
      </c>
      <c r="B41" s="13">
        <v>45931</v>
      </c>
      <c r="C41" s="13">
        <v>46022</v>
      </c>
      <c r="D41" s="4">
        <v>3000</v>
      </c>
      <c r="E41" s="4">
        <v>39000</v>
      </c>
      <c r="F41" s="6">
        <v>39203</v>
      </c>
      <c r="G41" s="2" t="s">
        <v>83</v>
      </c>
      <c r="H41" s="28">
        <f>2000+3000</f>
        <v>5000</v>
      </c>
      <c r="I41" s="28">
        <f>2000+3000</f>
        <v>5000</v>
      </c>
      <c r="J41" s="28">
        <f>2000+3000</f>
        <v>5000</v>
      </c>
      <c r="K41" s="26">
        <v>4000</v>
      </c>
      <c r="L41" s="26">
        <v>4000</v>
      </c>
      <c r="M41" s="26">
        <f t="shared" si="2"/>
        <v>0</v>
      </c>
      <c r="N41" s="12"/>
      <c r="O41" s="22" t="s">
        <v>91</v>
      </c>
      <c r="P41" s="10" t="s">
        <v>89</v>
      </c>
      <c r="Q41" s="13">
        <v>46022</v>
      </c>
      <c r="R41" s="12" t="s">
        <v>90</v>
      </c>
    </row>
    <row r="42" spans="1:18" ht="45" x14ac:dyDescent="0.25">
      <c r="A42" s="12">
        <v>2025</v>
      </c>
      <c r="B42" s="13">
        <v>45931</v>
      </c>
      <c r="C42" s="13">
        <v>46022</v>
      </c>
      <c r="D42" s="4">
        <v>3000</v>
      </c>
      <c r="E42" s="4">
        <v>39000</v>
      </c>
      <c r="F42" s="6">
        <v>39206</v>
      </c>
      <c r="G42" s="2" t="s">
        <v>84</v>
      </c>
      <c r="H42" s="28">
        <f>18868.98</f>
        <v>18868.98</v>
      </c>
      <c r="I42" s="28">
        <f>18868.98</f>
        <v>18868.98</v>
      </c>
      <c r="J42" s="28">
        <f>18868.98</f>
        <v>18868.98</v>
      </c>
      <c r="K42" s="26">
        <v>13000</v>
      </c>
      <c r="L42" s="26">
        <v>12000</v>
      </c>
      <c r="M42" s="26">
        <f t="shared" si="2"/>
        <v>1000</v>
      </c>
      <c r="N42" s="12"/>
      <c r="O42" s="22" t="s">
        <v>91</v>
      </c>
      <c r="P42" s="10" t="s">
        <v>89</v>
      </c>
      <c r="Q42" s="13">
        <v>46022</v>
      </c>
      <c r="R42" s="12" t="s">
        <v>90</v>
      </c>
    </row>
    <row r="43" spans="1:18" ht="45" x14ac:dyDescent="0.25">
      <c r="A43" s="12">
        <v>2025</v>
      </c>
      <c r="B43" s="13">
        <v>45931</v>
      </c>
      <c r="C43" s="13">
        <v>46022</v>
      </c>
      <c r="D43" s="4">
        <v>3000</v>
      </c>
      <c r="E43" s="4">
        <v>39000</v>
      </c>
      <c r="F43" s="6">
        <v>39801</v>
      </c>
      <c r="G43" s="2" t="s">
        <v>85</v>
      </c>
      <c r="H43" s="28">
        <f>976000</f>
        <v>976000</v>
      </c>
      <c r="I43" s="28">
        <f>976000</f>
        <v>976000</v>
      </c>
      <c r="J43" s="28">
        <f>976000</f>
        <v>976000</v>
      </c>
      <c r="K43" s="26">
        <v>30000</v>
      </c>
      <c r="L43" s="26">
        <v>28000</v>
      </c>
      <c r="M43" s="26">
        <f t="shared" si="2"/>
        <v>2000</v>
      </c>
      <c r="N43" s="12"/>
      <c r="O43" s="22" t="s">
        <v>91</v>
      </c>
      <c r="P43" s="10" t="s">
        <v>89</v>
      </c>
      <c r="Q43" s="13">
        <v>46022</v>
      </c>
      <c r="R43" s="12" t="s">
        <v>90</v>
      </c>
    </row>
    <row r="44" spans="1:18" ht="45" x14ac:dyDescent="0.25">
      <c r="A44" s="12">
        <v>2025</v>
      </c>
      <c r="B44" s="13">
        <v>45931</v>
      </c>
      <c r="C44" s="13">
        <v>46022</v>
      </c>
      <c r="D44" s="4">
        <v>3000</v>
      </c>
      <c r="E44" s="4">
        <v>39000</v>
      </c>
      <c r="F44" s="6">
        <v>39901</v>
      </c>
      <c r="G44" s="2" t="s">
        <v>86</v>
      </c>
      <c r="H44" s="28">
        <f>86000</f>
        <v>86000</v>
      </c>
      <c r="I44" s="28">
        <f>86000</f>
        <v>86000</v>
      </c>
      <c r="J44" s="28">
        <f>86000</f>
        <v>86000</v>
      </c>
      <c r="K44" s="26">
        <v>85000</v>
      </c>
      <c r="L44" s="26">
        <v>82000</v>
      </c>
      <c r="M44" s="26">
        <f t="shared" si="2"/>
        <v>3000</v>
      </c>
      <c r="N44" s="12"/>
      <c r="O44" s="22" t="s">
        <v>91</v>
      </c>
      <c r="P44" s="10" t="s">
        <v>89</v>
      </c>
      <c r="Q44" s="13">
        <v>46022</v>
      </c>
      <c r="R44" s="12" t="s">
        <v>90</v>
      </c>
    </row>
    <row r="45" spans="1:18" ht="45" x14ac:dyDescent="0.25">
      <c r="A45" s="12">
        <v>2025</v>
      </c>
      <c r="B45" s="13">
        <v>45931</v>
      </c>
      <c r="C45" s="13">
        <v>46022</v>
      </c>
      <c r="D45" s="4">
        <v>5000</v>
      </c>
      <c r="E45" s="4">
        <v>59000</v>
      </c>
      <c r="F45" s="6">
        <v>51501</v>
      </c>
      <c r="G45" s="2" t="s">
        <v>87</v>
      </c>
      <c r="H45" s="28">
        <f>50050</f>
        <v>50050</v>
      </c>
      <c r="I45" s="28">
        <f>50050</f>
        <v>50050</v>
      </c>
      <c r="J45" s="28">
        <f>50050</f>
        <v>50050</v>
      </c>
      <c r="K45" s="26">
        <v>50000</v>
      </c>
      <c r="L45" s="26">
        <v>48000</v>
      </c>
      <c r="M45" s="26">
        <f t="shared" si="2"/>
        <v>2000</v>
      </c>
      <c r="N45" s="12"/>
      <c r="O45" s="22" t="s">
        <v>91</v>
      </c>
      <c r="P45" s="10" t="s">
        <v>89</v>
      </c>
      <c r="Q45" s="13">
        <v>46022</v>
      </c>
      <c r="R45" s="12" t="s">
        <v>90</v>
      </c>
    </row>
    <row r="46" spans="1:18" ht="45" x14ac:dyDescent="0.25">
      <c r="A46" s="12">
        <v>2025</v>
      </c>
      <c r="B46" s="13">
        <v>45931</v>
      </c>
      <c r="C46" s="13">
        <v>46022</v>
      </c>
      <c r="D46" s="4">
        <v>5000</v>
      </c>
      <c r="E46" s="8">
        <v>59000</v>
      </c>
      <c r="F46" s="6">
        <v>59101</v>
      </c>
      <c r="G46" s="9" t="s">
        <v>88</v>
      </c>
      <c r="H46" s="28">
        <v>25780</v>
      </c>
      <c r="I46" s="28">
        <v>25780</v>
      </c>
      <c r="J46" s="28">
        <v>25780</v>
      </c>
      <c r="K46" s="26">
        <v>43000</v>
      </c>
      <c r="L46" s="26">
        <v>45000</v>
      </c>
      <c r="M46" s="26">
        <f t="shared" si="2"/>
        <v>-2000</v>
      </c>
      <c r="N46" s="12"/>
      <c r="O46" s="22" t="s">
        <v>91</v>
      </c>
      <c r="P46" s="10" t="s">
        <v>89</v>
      </c>
      <c r="Q46" s="13">
        <v>46022</v>
      </c>
      <c r="R46" s="12" t="s">
        <v>90</v>
      </c>
    </row>
  </sheetData>
  <autoFilter ref="A7:R7" xr:uid="{00000000-0009-0000-0000-000000000000}"/>
  <mergeCells count="7">
    <mergeCell ref="A6:R6"/>
    <mergeCell ref="A2:C2"/>
    <mergeCell ref="D2:F2"/>
    <mergeCell ref="G2:I2"/>
    <mergeCell ref="A3:C3"/>
    <mergeCell ref="D3:F3"/>
    <mergeCell ref="G3:I3"/>
  </mergeCells>
  <dataValidations count="4">
    <dataValidation type="decimal" allowBlank="1" showInputMessage="1" showErrorMessage="1" errorTitle="Formato incorrecto" error="Sólo se permiten números de máximo 12 cifras" sqref="K10:M10 H8:J10 M12 K14:M14 H12:J46" xr:uid="{00000000-0002-0000-0000-000000000000}">
      <formula1>-1000000000000</formula1>
      <formula2>1000000000000</formula2>
    </dataValidation>
    <dataValidation type="textLength" allowBlank="1" showInputMessage="1" showErrorMessage="1" errorTitle="Formato incorrecto" error="El texto no puede pasar el límite de 150 caracteres" sqref="F8:F46 E8:E45 D8:D46" xr:uid="{00000000-0002-0000-0000-000001000000}">
      <formula1>0</formula1>
      <formula2>150</formula2>
    </dataValidation>
    <dataValidation type="textLength" allowBlank="1" showInputMessage="1" showErrorMessage="1" errorTitle="Formato incorrecto" error="El texto no puede pasar el límite de 1000 caracteres" sqref="G8:G46" xr:uid="{00000000-0002-0000-0000-000002000000}">
      <formula1>0</formula1>
      <formula2>1000</formula2>
    </dataValidation>
    <dataValidation type="date" allowBlank="1" showInputMessage="1" showErrorMessage="1" errorTitle="Formato incorrecto" error="Sólo se permiten fechas en formato aaaa-mm-dd" sqref="P8:P46" xr:uid="{00000000-0002-0000-0000-000003000000}">
      <formula1>-1</formula1>
      <formula2>2958465</formula2>
    </dataValidation>
  </dataValidations>
  <hyperlinks>
    <hyperlink ref="O8" r:id="rId1" xr:uid="{47CB494D-BD88-4E14-857E-0D427BCD1ADD}"/>
  </hyperlinks>
  <pageMargins left="0.70866141732283472" right="0.70866141732283472" top="0.74803149606299213" bottom="0.74803149606299213" header="0.31496062992125984" footer="0.31496062992125984"/>
  <pageSetup orientation="portrait" horizontalDpi="1200" verticalDpi="1200" r:id="rId2"/>
  <headerFooter>
    <oddHeader>&amp;L&amp;G&amp;R&amp;G</oddHeader>
  </headerFooter>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dcterms:created xsi:type="dcterms:W3CDTF">2025-05-05T18:15:48Z</dcterms:created>
  <dcterms:modified xsi:type="dcterms:W3CDTF">2026-02-11T15:25:16Z</dcterms:modified>
</cp:coreProperties>
</file>